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3613"/>
  <workbookPr date1904="1" showInkAnnotation="0" autoCompressPictures="0"/>
  <bookViews>
    <workbookView xWindow="240" yWindow="0" windowWidth="25360" windowHeight="15280" tabRatio="500"/>
  </bookViews>
  <sheets>
    <sheet name="Financial Summary" sheetId="2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8" i="2" l="1"/>
  <c r="D67" i="2"/>
  <c r="D27" i="2"/>
  <c r="D50" i="2"/>
  <c r="E57" i="2"/>
  <c r="B19" i="2"/>
  <c r="D51" i="2"/>
  <c r="E54" i="2"/>
  <c r="C49" i="2"/>
  <c r="D49" i="2"/>
  <c r="C48" i="2"/>
  <c r="D48" i="2"/>
  <c r="C46" i="2"/>
  <c r="D46" i="2"/>
  <c r="C47" i="2"/>
  <c r="D47" i="2"/>
  <c r="E36" i="2"/>
  <c r="E38" i="2"/>
  <c r="E27" i="2"/>
  <c r="E29" i="2"/>
  <c r="D13" i="2"/>
  <c r="D12" i="2"/>
  <c r="D11" i="2"/>
  <c r="E18" i="2"/>
  <c r="D17" i="2"/>
  <c r="E17" i="2"/>
  <c r="D16" i="2"/>
  <c r="E16" i="2"/>
  <c r="D7" i="2"/>
  <c r="D8" i="2"/>
  <c r="E8" i="2"/>
  <c r="D9" i="2"/>
  <c r="E9" i="2"/>
  <c r="D10" i="2"/>
  <c r="E10" i="2"/>
  <c r="E11" i="2"/>
  <c r="E12" i="2"/>
  <c r="E13" i="2"/>
  <c r="C51" i="2"/>
  <c r="B51" i="2"/>
  <c r="C19" i="2"/>
  <c r="D14" i="2"/>
  <c r="E14" i="2"/>
  <c r="D15" i="2"/>
  <c r="E15" i="2"/>
  <c r="D18" i="2"/>
  <c r="E39" i="2"/>
  <c r="D64" i="2"/>
  <c r="D19" i="2"/>
  <c r="E30" i="2"/>
  <c r="D63" i="2"/>
  <c r="D65" i="2"/>
  <c r="D70" i="2"/>
</calcChain>
</file>

<file path=xl/sharedStrings.xml><?xml version="1.0" encoding="utf-8"?>
<sst xmlns="http://schemas.openxmlformats.org/spreadsheetml/2006/main" count="64" uniqueCount="56">
  <si>
    <t>January</t>
    <phoneticPr fontId="3" type="noConversion"/>
  </si>
  <si>
    <t>Budget</t>
    <phoneticPr fontId="3" type="noConversion"/>
  </si>
  <si>
    <t>Actual</t>
    <phoneticPr fontId="3" type="noConversion"/>
  </si>
  <si>
    <t>February</t>
    <phoneticPr fontId="3" type="noConversion"/>
  </si>
  <si>
    <t>March</t>
    <phoneticPr fontId="3" type="noConversion"/>
  </si>
  <si>
    <t>April</t>
    <phoneticPr fontId="3" type="noConversion"/>
  </si>
  <si>
    <t>May</t>
    <phoneticPr fontId="3" type="noConversion"/>
  </si>
  <si>
    <t>Jun</t>
    <phoneticPr fontId="3" type="noConversion"/>
  </si>
  <si>
    <t>July</t>
    <phoneticPr fontId="3" type="noConversion"/>
  </si>
  <si>
    <t>August</t>
    <phoneticPr fontId="3" type="noConversion"/>
  </si>
  <si>
    <t>September</t>
    <phoneticPr fontId="3" type="noConversion"/>
  </si>
  <si>
    <t>October</t>
    <phoneticPr fontId="3" type="noConversion"/>
  </si>
  <si>
    <t>November</t>
    <phoneticPr fontId="3" type="noConversion"/>
  </si>
  <si>
    <t>December</t>
    <phoneticPr fontId="3" type="noConversion"/>
  </si>
  <si>
    <t xml:space="preserve">  Total</t>
    <phoneticPr fontId="3" type="noConversion"/>
  </si>
  <si>
    <t>Interest</t>
  </si>
  <si>
    <t>Checking Account</t>
  </si>
  <si>
    <t>Variance</t>
  </si>
  <si>
    <t>Total Variance</t>
  </si>
  <si>
    <t>Bank Account Summary</t>
  </si>
  <si>
    <t>Additions:</t>
  </si>
  <si>
    <t>Dues</t>
  </si>
  <si>
    <t>Other</t>
  </si>
  <si>
    <t>Withdrawals:</t>
  </si>
  <si>
    <t>Operating</t>
  </si>
  <si>
    <t>Reserve Savings Account</t>
  </si>
  <si>
    <t>Transfers In</t>
  </si>
  <si>
    <t>Transfers Out</t>
  </si>
  <si>
    <t>Accounts Receivable Summary</t>
  </si>
  <si>
    <t>2012 &amp; Prior</t>
  </si>
  <si>
    <t>2013</t>
  </si>
  <si>
    <t>2014</t>
  </si>
  <si>
    <t>Net Receivable</t>
  </si>
  <si>
    <t xml:space="preserve">  Total</t>
  </si>
  <si>
    <t>Budgeted Expenses Remainder of year</t>
  </si>
  <si>
    <t>2015</t>
  </si>
  <si>
    <t>Cash Balance Projections</t>
  </si>
  <si>
    <t>Actual Checking Account Ending Balance</t>
  </si>
  <si>
    <t>Actual Reserve Savings Account Ending Balance</t>
  </si>
  <si>
    <t>Total Amount Due</t>
  </si>
  <si>
    <t>Amount in Foreclosure</t>
  </si>
  <si>
    <t>Properties Pending Payment</t>
  </si>
  <si>
    <t>Percent Properties Collected</t>
  </si>
  <si>
    <t>Total Properties Billed for 2015</t>
  </si>
  <si>
    <t>Monthly Budget to Actual Expense (Spending History)</t>
  </si>
  <si>
    <t>Projected Cash 12/31/2015</t>
  </si>
  <si>
    <t>Lexington Place Property Owner's Association</t>
  </si>
  <si>
    <t>Monthly Financial Summary Report</t>
  </si>
  <si>
    <t>2016</t>
  </si>
  <si>
    <t>November 2015</t>
  </si>
  <si>
    <t>Beginning Balance - 11/1/2015</t>
  </si>
  <si>
    <t>Ending Balance - 11/30/2015</t>
  </si>
  <si>
    <t>Available Cash 11/30/2015</t>
  </si>
  <si>
    <t>Total Properties Billed for 2016</t>
  </si>
  <si>
    <t>Collectible Accounts Receivable (Current Year)</t>
  </si>
  <si>
    <t>Estimated collections of 2016 Dues in Dec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</si>
</sst>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0"/>
      <name val="Verdana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10"/>
      <name val="Verdana"/>
      <family val="2"/>
    </font>
    <font>
      <u/>
      <sz val="10"/>
      <color theme="10"/>
      <name val="Verdana"/>
    </font>
    <font>
      <u/>
      <sz val="10"/>
      <color theme="11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164" fontId="0" fillId="0" borderId="0" xfId="1" applyFont="1"/>
    <xf numFmtId="165" fontId="0" fillId="0" borderId="0" xfId="1" applyNumberFormat="1" applyFont="1"/>
    <xf numFmtId="0" fontId="0" fillId="0" borderId="1" xfId="0" applyBorder="1"/>
    <xf numFmtId="165" fontId="0" fillId="0" borderId="1" xfId="1" applyNumberFormat="1" applyFont="1" applyBorder="1"/>
    <xf numFmtId="0" fontId="1" fillId="0" borderId="0" xfId="0" applyFont="1"/>
    <xf numFmtId="165" fontId="1" fillId="0" borderId="0" xfId="1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64" fontId="0" fillId="0" borderId="1" xfId="1" applyFont="1" applyBorder="1"/>
    <xf numFmtId="164" fontId="0" fillId="0" borderId="2" xfId="1" applyFont="1" applyBorder="1"/>
    <xf numFmtId="0" fontId="0" fillId="2" borderId="3" xfId="0" applyFill="1" applyBorder="1"/>
    <xf numFmtId="0" fontId="2" fillId="0" borderId="0" xfId="0" quotePrefix="1" applyFont="1"/>
    <xf numFmtId="165" fontId="0" fillId="0" borderId="0" xfId="0" applyNumberFormat="1"/>
    <xf numFmtId="0" fontId="2" fillId="0" borderId="1" xfId="0" quotePrefix="1" applyFont="1" applyBorder="1"/>
    <xf numFmtId="164" fontId="0" fillId="0" borderId="0" xfId="1" applyFont="1" applyBorder="1"/>
    <xf numFmtId="0" fontId="1" fillId="0" borderId="0" xfId="0" applyFont="1" applyAlignment="1"/>
    <xf numFmtId="165" fontId="0" fillId="0" borderId="0" xfId="0" applyNumberFormat="1" applyBorder="1"/>
    <xf numFmtId="165" fontId="0" fillId="0" borderId="0" xfId="1" applyNumberFormat="1" applyFont="1" applyFill="1"/>
    <xf numFmtId="165" fontId="0" fillId="0" borderId="1" xfId="1" applyNumberFormat="1" applyFont="1" applyFill="1" applyBorder="1"/>
    <xf numFmtId="165" fontId="1" fillId="0" borderId="0" xfId="1" applyNumberFormat="1" applyFont="1" applyFill="1"/>
    <xf numFmtId="0" fontId="0" fillId="0" borderId="0" xfId="0" applyFill="1"/>
    <xf numFmtId="165" fontId="0" fillId="0" borderId="1" xfId="0" applyNumberFormat="1" applyBorder="1"/>
    <xf numFmtId="165" fontId="0" fillId="0" borderId="4" xfId="0" applyNumberFormat="1" applyBorder="1"/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5" xfId="0" applyFont="1" applyFill="1" applyBorder="1"/>
    <xf numFmtId="165" fontId="0" fillId="0" borderId="5" xfId="0" applyNumberFormat="1" applyBorder="1"/>
    <xf numFmtId="0" fontId="2" fillId="0" borderId="5" xfId="0" applyFont="1" applyFill="1" applyBorder="1" applyAlignment="1">
      <alignment horizontal="right"/>
    </xf>
    <xf numFmtId="165" fontId="0" fillId="0" borderId="5" xfId="1" applyNumberFormat="1" applyFont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right"/>
    </xf>
    <xf numFmtId="9" fontId="0" fillId="0" borderId="1" xfId="2" applyFont="1" applyBorder="1"/>
    <xf numFmtId="164" fontId="0" fillId="0" borderId="0" xfId="1" applyFont="1" applyFill="1"/>
    <xf numFmtId="164" fontId="0" fillId="0" borderId="1" xfId="1" applyFont="1" applyFill="1" applyBorder="1"/>
    <xf numFmtId="0" fontId="2" fillId="0" borderId="0" xfId="0" quotePrefix="1" applyFont="1" applyBorder="1"/>
    <xf numFmtId="165" fontId="0" fillId="0" borderId="0" xfId="1" applyNumberFormat="1" applyFont="1" applyBorder="1"/>
    <xf numFmtId="165" fontId="0" fillId="0" borderId="0" xfId="0" applyNumberFormat="1" applyFill="1"/>
    <xf numFmtId="0" fontId="0" fillId="0" borderId="0" xfId="0" applyFont="1"/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9" fontId="0" fillId="0" borderId="0" xfId="2" applyFont="1" applyBorder="1"/>
    <xf numFmtId="0" fontId="0" fillId="0" borderId="5" xfId="0" applyFont="1" applyFill="1" applyBorder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17" fontId="1" fillId="0" borderId="0" xfId="0" quotePrefix="1" applyNumberFormat="1" applyFont="1" applyAlignment="1">
      <alignment horizontal="center"/>
    </xf>
  </cellXfs>
  <cellStyles count="5">
    <cellStyle name="Comma" xfId="1" builtinId="3"/>
    <cellStyle name="Followed Hyperlink" xfId="4" builtinId="9" hidden="1"/>
    <cellStyle name="Hyperlink" xfId="3" builtinId="8" hidden="1"/>
    <cellStyle name="Normal" xfId="0" builtinId="0"/>
    <cellStyle name="Percent" xfId="2" builtinId="5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71"/>
  <sheetViews>
    <sheetView tabSelected="1" zoomScale="200" zoomScaleNormal="200" zoomScalePageLayoutView="200" workbookViewId="0">
      <selection sqref="A1:E1"/>
    </sheetView>
  </sheetViews>
  <sheetFormatPr baseColWidth="10" defaultColWidth="8.7109375" defaultRowHeight="13" x14ac:dyDescent="0"/>
  <cols>
    <col min="1" max="1" width="10.42578125" customWidth="1"/>
    <col min="2" max="2" width="14.140625" customWidth="1"/>
    <col min="3" max="5" width="16.5703125" customWidth="1"/>
    <col min="6" max="6" width="14.7109375" customWidth="1"/>
  </cols>
  <sheetData>
    <row r="1" spans="1:5">
      <c r="A1" s="46" t="s">
        <v>46</v>
      </c>
      <c r="B1" s="46"/>
      <c r="C1" s="46"/>
      <c r="D1" s="46"/>
      <c r="E1" s="46"/>
    </row>
    <row r="2" spans="1:5">
      <c r="A2" s="46" t="s">
        <v>47</v>
      </c>
      <c r="B2" s="46"/>
      <c r="C2" s="46"/>
      <c r="D2" s="46"/>
      <c r="E2" s="46"/>
    </row>
    <row r="3" spans="1:5">
      <c r="A3" s="47" t="s">
        <v>49</v>
      </c>
      <c r="B3" s="47"/>
      <c r="C3" s="47"/>
      <c r="D3" s="47"/>
      <c r="E3" s="47"/>
    </row>
    <row r="5" spans="1:5">
      <c r="A5" s="46" t="s">
        <v>44</v>
      </c>
      <c r="B5" s="46"/>
      <c r="C5" s="46"/>
      <c r="D5" s="46"/>
      <c r="E5" s="46"/>
    </row>
    <row r="6" spans="1:5">
      <c r="A6" s="6"/>
      <c r="B6" s="8" t="s">
        <v>1</v>
      </c>
      <c r="C6" s="8" t="s">
        <v>2</v>
      </c>
      <c r="D6" s="8" t="s">
        <v>17</v>
      </c>
      <c r="E6" s="9" t="s">
        <v>18</v>
      </c>
    </row>
    <row r="7" spans="1:5">
      <c r="A7" t="s">
        <v>0</v>
      </c>
      <c r="B7" s="3">
        <v>4375</v>
      </c>
      <c r="C7" s="3">
        <v>2995</v>
      </c>
      <c r="D7" s="19">
        <f t="shared" ref="D7:D17" si="0">B7-C7</f>
        <v>1380</v>
      </c>
    </row>
    <row r="8" spans="1:5">
      <c r="A8" t="s">
        <v>3</v>
      </c>
      <c r="B8" s="3">
        <v>4188</v>
      </c>
      <c r="C8" s="3">
        <v>3004</v>
      </c>
      <c r="D8" s="19">
        <f t="shared" si="0"/>
        <v>1184</v>
      </c>
      <c r="E8" s="19">
        <f>IF(C8="",0,(D7+D8))</f>
        <v>2564</v>
      </c>
    </row>
    <row r="9" spans="1:5">
      <c r="A9" t="s">
        <v>4</v>
      </c>
      <c r="B9" s="3">
        <v>5280</v>
      </c>
      <c r="C9" s="3">
        <v>5298</v>
      </c>
      <c r="D9" s="19">
        <f t="shared" si="0"/>
        <v>-18</v>
      </c>
      <c r="E9" s="19">
        <f t="shared" ref="E9:E18" si="1">IF(C9="",0,(E8+D9))</f>
        <v>2546</v>
      </c>
    </row>
    <row r="10" spans="1:5">
      <c r="A10" t="s">
        <v>5</v>
      </c>
      <c r="B10" s="3">
        <v>4823</v>
      </c>
      <c r="C10" s="3">
        <v>8394</v>
      </c>
      <c r="D10" s="19">
        <f t="shared" si="0"/>
        <v>-3571</v>
      </c>
      <c r="E10" s="19">
        <f t="shared" si="1"/>
        <v>-1025</v>
      </c>
    </row>
    <row r="11" spans="1:5">
      <c r="A11" t="s">
        <v>6</v>
      </c>
      <c r="B11" s="3">
        <v>5198</v>
      </c>
      <c r="C11" s="3">
        <v>7792</v>
      </c>
      <c r="D11" s="19">
        <f>B11-C11</f>
        <v>-2594</v>
      </c>
      <c r="E11" s="19">
        <f t="shared" si="1"/>
        <v>-3619</v>
      </c>
    </row>
    <row r="12" spans="1:5">
      <c r="A12" t="s">
        <v>7</v>
      </c>
      <c r="B12" s="3">
        <v>5313</v>
      </c>
      <c r="C12" s="3">
        <v>3516</v>
      </c>
      <c r="D12" s="19">
        <f>B12-C12</f>
        <v>1797</v>
      </c>
      <c r="E12" s="19">
        <f t="shared" si="1"/>
        <v>-1822</v>
      </c>
    </row>
    <row r="13" spans="1:5">
      <c r="A13" t="s">
        <v>8</v>
      </c>
      <c r="B13" s="3">
        <v>3745</v>
      </c>
      <c r="C13" s="3">
        <v>3595</v>
      </c>
      <c r="D13" s="19">
        <f>B13-C13</f>
        <v>150</v>
      </c>
      <c r="E13" s="19">
        <f t="shared" si="1"/>
        <v>-1672</v>
      </c>
    </row>
    <row r="14" spans="1:5">
      <c r="A14" t="s">
        <v>9</v>
      </c>
      <c r="B14" s="3">
        <v>4680</v>
      </c>
      <c r="C14" s="3">
        <v>3607</v>
      </c>
      <c r="D14" s="19">
        <f t="shared" si="0"/>
        <v>1073</v>
      </c>
      <c r="E14" s="19">
        <f t="shared" si="1"/>
        <v>-599</v>
      </c>
    </row>
    <row r="15" spans="1:5">
      <c r="A15" t="s">
        <v>10</v>
      </c>
      <c r="B15" s="3">
        <v>4825</v>
      </c>
      <c r="C15" s="3">
        <v>4523</v>
      </c>
      <c r="D15" s="19">
        <f t="shared" si="0"/>
        <v>302</v>
      </c>
      <c r="E15" s="19">
        <f t="shared" si="1"/>
        <v>-297</v>
      </c>
    </row>
    <row r="16" spans="1:5">
      <c r="A16" t="s">
        <v>11</v>
      </c>
      <c r="B16" s="3">
        <v>3305</v>
      </c>
      <c r="C16" s="3">
        <v>3117</v>
      </c>
      <c r="D16" s="19">
        <f t="shared" si="0"/>
        <v>188</v>
      </c>
      <c r="E16" s="19">
        <f t="shared" si="1"/>
        <v>-109</v>
      </c>
    </row>
    <row r="17" spans="1:5">
      <c r="A17" t="s">
        <v>12</v>
      </c>
      <c r="B17" s="3">
        <v>2690</v>
      </c>
      <c r="C17" s="3">
        <v>3059</v>
      </c>
      <c r="D17" s="19">
        <f t="shared" si="0"/>
        <v>-369</v>
      </c>
      <c r="E17" s="19">
        <f t="shared" si="1"/>
        <v>-478</v>
      </c>
    </row>
    <row r="18" spans="1:5">
      <c r="A18" s="4" t="s">
        <v>13</v>
      </c>
      <c r="B18" s="5"/>
      <c r="C18" s="5"/>
      <c r="D18" s="20">
        <f>B18-C18</f>
        <v>0</v>
      </c>
      <c r="E18" s="20">
        <f t="shared" si="1"/>
        <v>0</v>
      </c>
    </row>
    <row r="19" spans="1:5">
      <c r="A19" s="6" t="s">
        <v>14</v>
      </c>
      <c r="B19" s="7">
        <f>SUM(B7:B18)</f>
        <v>48422</v>
      </c>
      <c r="C19" s="7">
        <f>SUM(C7:C18)</f>
        <v>48900</v>
      </c>
      <c r="D19" s="21">
        <f>B19-C19</f>
        <v>-478</v>
      </c>
      <c r="E19" s="22"/>
    </row>
    <row r="21" spans="1:5" ht="5" customHeight="1">
      <c r="A21" s="12"/>
      <c r="B21" s="12"/>
      <c r="C21" s="12"/>
      <c r="D21" s="12"/>
      <c r="E21" s="12"/>
    </row>
    <row r="23" spans="1:5">
      <c r="A23" s="45" t="s">
        <v>19</v>
      </c>
      <c r="B23" s="45"/>
      <c r="C23" s="45"/>
      <c r="D23" s="45"/>
      <c r="E23" s="45"/>
    </row>
    <row r="24" spans="1:5">
      <c r="A24" s="45" t="s">
        <v>16</v>
      </c>
      <c r="B24" s="45"/>
      <c r="C24" s="45"/>
      <c r="D24" s="45"/>
      <c r="E24" s="45"/>
    </row>
    <row r="25" spans="1:5">
      <c r="A25" s="40" t="s">
        <v>50</v>
      </c>
      <c r="B25" s="1"/>
      <c r="D25" s="2"/>
      <c r="E25" s="2">
        <v>1977.14</v>
      </c>
    </row>
    <row r="26" spans="1:5">
      <c r="A26" s="1" t="s">
        <v>20</v>
      </c>
      <c r="B26" s="1" t="s">
        <v>21</v>
      </c>
      <c r="D26" s="35">
        <v>875</v>
      </c>
      <c r="E26" s="2"/>
    </row>
    <row r="27" spans="1:5">
      <c r="B27" s="1" t="s">
        <v>22</v>
      </c>
      <c r="D27" s="36">
        <f>350+2161.41</f>
        <v>2511.41</v>
      </c>
      <c r="E27" s="16">
        <f>D26+D27</f>
        <v>3386.41</v>
      </c>
    </row>
    <row r="28" spans="1:5">
      <c r="A28" s="1" t="s">
        <v>23</v>
      </c>
      <c r="B28" s="1" t="s">
        <v>24</v>
      </c>
      <c r="D28" s="35">
        <v>-3128.11</v>
      </c>
      <c r="E28" s="16"/>
    </row>
    <row r="29" spans="1:5">
      <c r="B29" s="1" t="s">
        <v>22</v>
      </c>
      <c r="D29" s="36">
        <v>0</v>
      </c>
      <c r="E29" s="10">
        <f>D28+D29</f>
        <v>-3128.11</v>
      </c>
    </row>
    <row r="30" spans="1:5" ht="14" thickBot="1">
      <c r="A30" s="40" t="s">
        <v>51</v>
      </c>
      <c r="D30" s="35"/>
      <c r="E30" s="11">
        <f>SUM(E25:E29)</f>
        <v>2235.44</v>
      </c>
    </row>
    <row r="31" spans="1:5" ht="14" thickTop="1">
      <c r="D31" s="22"/>
    </row>
    <row r="33" spans="1:5">
      <c r="A33" s="46" t="s">
        <v>25</v>
      </c>
      <c r="B33" s="46"/>
      <c r="C33" s="46"/>
      <c r="D33" s="46"/>
      <c r="E33" s="46"/>
    </row>
    <row r="34" spans="1:5">
      <c r="A34" s="40" t="s">
        <v>50</v>
      </c>
      <c r="B34" s="1"/>
      <c r="D34" s="2"/>
      <c r="E34" s="2">
        <v>38069.4</v>
      </c>
    </row>
    <row r="35" spans="1:5">
      <c r="A35" s="1" t="s">
        <v>20</v>
      </c>
      <c r="B35" s="1" t="s">
        <v>26</v>
      </c>
      <c r="D35" s="35">
        <v>0</v>
      </c>
      <c r="E35" s="2"/>
    </row>
    <row r="36" spans="1:5">
      <c r="B36" s="1" t="s">
        <v>15</v>
      </c>
      <c r="D36" s="36">
        <v>0</v>
      </c>
      <c r="E36" s="16">
        <f>D35+D36</f>
        <v>0</v>
      </c>
    </row>
    <row r="37" spans="1:5">
      <c r="A37" s="1" t="s">
        <v>23</v>
      </c>
      <c r="B37" s="1" t="s">
        <v>27</v>
      </c>
      <c r="D37" s="35">
        <v>-2161.41</v>
      </c>
      <c r="E37" s="2"/>
    </row>
    <row r="38" spans="1:5">
      <c r="B38" s="1" t="s">
        <v>22</v>
      </c>
      <c r="D38" s="36">
        <v>0</v>
      </c>
      <c r="E38" s="10">
        <f>D37+D38</f>
        <v>-2161.41</v>
      </c>
    </row>
    <row r="39" spans="1:5" ht="14" thickBot="1">
      <c r="A39" s="40" t="s">
        <v>51</v>
      </c>
      <c r="D39" s="35"/>
      <c r="E39" s="11">
        <f>SUM(E34:E38)</f>
        <v>35907.990000000005</v>
      </c>
    </row>
    <row r="40" spans="1:5" ht="14" thickTop="1"/>
    <row r="41" spans="1:5" ht="5" customHeight="1">
      <c r="A41" s="12"/>
      <c r="B41" s="12"/>
      <c r="C41" s="12"/>
      <c r="D41" s="12"/>
      <c r="E41" s="12"/>
    </row>
    <row r="43" spans="1:5">
      <c r="A43" s="46" t="s">
        <v>28</v>
      </c>
      <c r="B43" s="46"/>
      <c r="C43" s="46"/>
      <c r="D43" s="46"/>
      <c r="E43" s="46"/>
    </row>
    <row r="45" spans="1:5" s="26" customFormat="1" ht="26">
      <c r="A45" s="25" t="s">
        <v>21</v>
      </c>
      <c r="B45" s="25" t="s">
        <v>39</v>
      </c>
      <c r="C45" s="25" t="s">
        <v>40</v>
      </c>
      <c r="D45" s="25" t="s">
        <v>32</v>
      </c>
      <c r="E45" s="27" t="s">
        <v>41</v>
      </c>
    </row>
    <row r="46" spans="1:5">
      <c r="A46" s="1" t="s">
        <v>29</v>
      </c>
      <c r="B46" s="3">
        <v>2670</v>
      </c>
      <c r="C46" s="3">
        <f>2340+330</f>
        <v>2670</v>
      </c>
      <c r="D46" s="3">
        <f>B46-C46</f>
        <v>0</v>
      </c>
      <c r="E46" s="3">
        <v>2</v>
      </c>
    </row>
    <row r="47" spans="1:5">
      <c r="A47" s="13" t="s">
        <v>30</v>
      </c>
      <c r="B47" s="3">
        <v>1140</v>
      </c>
      <c r="C47" s="3">
        <f>380+380</f>
        <v>760</v>
      </c>
      <c r="D47" s="3">
        <f>B47-C47</f>
        <v>380</v>
      </c>
      <c r="E47" s="3">
        <v>3</v>
      </c>
    </row>
    <row r="48" spans="1:5">
      <c r="A48" s="13" t="s">
        <v>31</v>
      </c>
      <c r="B48" s="3">
        <v>1155</v>
      </c>
      <c r="C48" s="3">
        <f>385+385</f>
        <v>770</v>
      </c>
      <c r="D48" s="3">
        <f>B48-C48</f>
        <v>385</v>
      </c>
      <c r="E48" s="3">
        <v>3</v>
      </c>
    </row>
    <row r="49" spans="1:5">
      <c r="A49" s="37" t="s">
        <v>35</v>
      </c>
      <c r="B49" s="38">
        <v>4050</v>
      </c>
      <c r="C49" s="38">
        <f>405+405</f>
        <v>810</v>
      </c>
      <c r="D49" s="38">
        <f>B49-C49</f>
        <v>3240</v>
      </c>
      <c r="E49" s="38">
        <v>10</v>
      </c>
    </row>
    <row r="50" spans="1:5">
      <c r="A50" s="15" t="s">
        <v>48</v>
      </c>
      <c r="B50" s="5">
        <v>59615</v>
      </c>
      <c r="C50" s="5">
        <v>700</v>
      </c>
      <c r="D50" s="5">
        <f>B50-C50</f>
        <v>58915</v>
      </c>
      <c r="E50" s="5">
        <v>172</v>
      </c>
    </row>
    <row r="51" spans="1:5">
      <c r="A51" s="1" t="s">
        <v>33</v>
      </c>
      <c r="B51" s="14">
        <f>SUM(B46:B50)</f>
        <v>68630</v>
      </c>
      <c r="C51" s="14">
        <f>SUM(C46:C50)</f>
        <v>5710</v>
      </c>
      <c r="D51" s="14">
        <f>SUM(D46:D50)</f>
        <v>62920</v>
      </c>
      <c r="E51" s="3"/>
    </row>
    <row r="52" spans="1:5">
      <c r="A52" s="1"/>
      <c r="B52" s="14"/>
      <c r="C52" s="14"/>
      <c r="D52" s="14"/>
      <c r="E52" s="3"/>
    </row>
    <row r="53" spans="1:5">
      <c r="A53" s="28"/>
      <c r="B53" s="29"/>
      <c r="C53" s="29"/>
      <c r="D53" s="30" t="s">
        <v>43</v>
      </c>
      <c r="E53" s="31">
        <v>173</v>
      </c>
    </row>
    <row r="54" spans="1:5">
      <c r="A54" s="32"/>
      <c r="B54" s="23"/>
      <c r="C54" s="23"/>
      <c r="D54" s="33" t="s">
        <v>42</v>
      </c>
      <c r="E54" s="34">
        <f>(E53-E49)/E53</f>
        <v>0.94219653179190754</v>
      </c>
    </row>
    <row r="55" spans="1:5">
      <c r="A55" s="41"/>
      <c r="B55" s="18"/>
      <c r="C55" s="18"/>
      <c r="D55" s="42"/>
      <c r="E55" s="43"/>
    </row>
    <row r="56" spans="1:5">
      <c r="A56" s="28"/>
      <c r="B56" s="29"/>
      <c r="C56" s="29"/>
      <c r="D56" s="44" t="s">
        <v>53</v>
      </c>
      <c r="E56" s="31">
        <v>173</v>
      </c>
    </row>
    <row r="57" spans="1:5">
      <c r="A57" s="32"/>
      <c r="B57" s="23"/>
      <c r="C57" s="23"/>
      <c r="D57" s="33" t="s">
        <v>42</v>
      </c>
      <c r="E57" s="34">
        <f>(E56-E50)/E56</f>
        <v>5.7803468208092483E-3</v>
      </c>
    </row>
    <row r="59" spans="1:5" ht="5" customHeight="1">
      <c r="A59" s="12"/>
      <c r="B59" s="12"/>
      <c r="C59" s="12"/>
      <c r="D59" s="12"/>
      <c r="E59" s="12"/>
    </row>
    <row r="61" spans="1:5">
      <c r="A61" s="45" t="s">
        <v>36</v>
      </c>
      <c r="B61" s="45"/>
      <c r="C61" s="45"/>
      <c r="D61" s="45"/>
      <c r="E61" s="45"/>
    </row>
    <row r="62" spans="1:5">
      <c r="A62" s="8"/>
      <c r="B62" s="8"/>
      <c r="C62" s="8"/>
      <c r="D62" s="8"/>
      <c r="E62" s="17"/>
    </row>
    <row r="63" spans="1:5">
      <c r="A63" t="s">
        <v>37</v>
      </c>
      <c r="D63" s="39">
        <f>E30</f>
        <v>2235.44</v>
      </c>
    </row>
    <row r="64" spans="1:5">
      <c r="A64" t="s">
        <v>38</v>
      </c>
      <c r="D64" s="23">
        <f>E39</f>
        <v>35907.990000000005</v>
      </c>
    </row>
    <row r="65" spans="1:4" ht="14" thickBot="1">
      <c r="B65" t="s">
        <v>52</v>
      </c>
      <c r="D65" s="24">
        <f>SUM(D63:D64)</f>
        <v>38143.430000000008</v>
      </c>
    </row>
    <row r="66" spans="1:4" ht="14" thickTop="1"/>
    <row r="67" spans="1:4">
      <c r="A67" t="s">
        <v>54</v>
      </c>
      <c r="D67" s="18">
        <f>D51-D50</f>
        <v>4005</v>
      </c>
    </row>
    <row r="68" spans="1:4">
      <c r="A68" t="s">
        <v>34</v>
      </c>
      <c r="D68" s="18">
        <f>-52767+B19</f>
        <v>-4345</v>
      </c>
    </row>
    <row r="69" spans="1:4">
      <c r="A69" t="s">
        <v>55</v>
      </c>
      <c r="D69" s="18">
        <v>5600</v>
      </c>
    </row>
    <row r="70" spans="1:4" ht="14" thickBot="1">
      <c r="B70" t="s">
        <v>45</v>
      </c>
      <c r="D70" s="24">
        <f>SUM(D65:D69)</f>
        <v>43403.430000000008</v>
      </c>
    </row>
    <row r="71" spans="1:4" ht="14" thickTop="1"/>
  </sheetData>
  <mergeCells count="9">
    <mergeCell ref="A24:E24"/>
    <mergeCell ref="A33:E33"/>
    <mergeCell ref="A43:E43"/>
    <mergeCell ref="A61:E61"/>
    <mergeCell ref="A1:E1"/>
    <mergeCell ref="A2:E2"/>
    <mergeCell ref="A3:E3"/>
    <mergeCell ref="A5:E5"/>
    <mergeCell ref="A23:E23"/>
  </mergeCells>
  <phoneticPr fontId="3" type="noConversion"/>
  <conditionalFormatting sqref="D7:E19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/>
  <pageMargins left="0.5" right="0.5" top="0.15" bottom="0.5" header="0.15" footer="0.25"/>
  <pageSetup scale="80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Summary</vt:lpstr>
    </vt:vector>
  </TitlesOfParts>
  <Company>Merrimack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 King</dc:creator>
  <cp:lastModifiedBy>Todd Leiferman</cp:lastModifiedBy>
  <cp:lastPrinted>2015-12-09T04:08:08Z</cp:lastPrinted>
  <dcterms:created xsi:type="dcterms:W3CDTF">2014-03-10T14:49:16Z</dcterms:created>
  <dcterms:modified xsi:type="dcterms:W3CDTF">2015-12-31T20:52:31Z</dcterms:modified>
</cp:coreProperties>
</file>